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75" windowWidth="19035" windowHeight="9210" activeTab="8"/>
  </bookViews>
  <sheets>
    <sheet name="Rigidezza_P6" sheetId="5" r:id="rId1"/>
    <sheet name="Rigidezza_P7-15-23" sheetId="6" r:id="rId2"/>
    <sheet name="Rigidezza_P21" sheetId="7" r:id="rId3"/>
    <sheet name="Rigidezza_P30" sheetId="8" r:id="rId4"/>
    <sheet name="Rigidezza_P29" sheetId="9" r:id="rId5"/>
    <sheet name="Rigidezza_P22" sheetId="10" r:id="rId6"/>
    <sheet name="Rigidezze_P5-14" sheetId="11" r:id="rId7"/>
    <sheet name="Rigidezza_P8-16-24-31" sheetId="12" r:id="rId8"/>
    <sheet name="Rigidezza_P13" sheetId="13" r:id="rId9"/>
  </sheets>
  <calcPr calcId="124519"/>
</workbook>
</file>

<file path=xl/calcChain.xml><?xml version="1.0" encoding="utf-8"?>
<calcChain xmlns="http://schemas.openxmlformats.org/spreadsheetml/2006/main">
  <c r="E32" i="13"/>
  <c r="G32" s="1"/>
  <c r="M32" s="1"/>
  <c r="O32" s="1"/>
  <c r="L31"/>
  <c r="M31" s="1"/>
  <c r="O31" s="1"/>
  <c r="E31"/>
  <c r="G31" s="1"/>
  <c r="M30"/>
  <c r="O30" s="1"/>
  <c r="L30"/>
  <c r="E30"/>
  <c r="G30" s="1"/>
  <c r="G28"/>
  <c r="L28" s="1"/>
  <c r="O28" s="1"/>
  <c r="L27"/>
  <c r="O27" s="1"/>
  <c r="G27"/>
  <c r="L26"/>
  <c r="O26" s="1"/>
  <c r="G26"/>
  <c r="I26" s="1"/>
  <c r="I27" s="1"/>
  <c r="C26"/>
  <c r="C27" s="1"/>
  <c r="H21"/>
  <c r="K21" s="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L8"/>
  <c r="E32" i="12"/>
  <c r="G32" s="1"/>
  <c r="M32" s="1"/>
  <c r="O32" s="1"/>
  <c r="M31"/>
  <c r="O31" s="1"/>
  <c r="L31"/>
  <c r="G31"/>
  <c r="E31"/>
  <c r="L30"/>
  <c r="M30" s="1"/>
  <c r="O30" s="1"/>
  <c r="Q30" s="1"/>
  <c r="G30"/>
  <c r="I30" s="1"/>
  <c r="E30"/>
  <c r="G28"/>
  <c r="L28" s="1"/>
  <c r="O28" s="1"/>
  <c r="O27"/>
  <c r="L27"/>
  <c r="G27"/>
  <c r="O26"/>
  <c r="Q26" s="1"/>
  <c r="L26"/>
  <c r="I26"/>
  <c r="G26"/>
  <c r="C26"/>
  <c r="C27" s="1"/>
  <c r="K21"/>
  <c r="H2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L8"/>
  <c r="O32" i="11"/>
  <c r="M32"/>
  <c r="G32"/>
  <c r="E32"/>
  <c r="L31"/>
  <c r="M31" s="1"/>
  <c r="O31" s="1"/>
  <c r="G31"/>
  <c r="E31"/>
  <c r="M30"/>
  <c r="O30" s="1"/>
  <c r="L30"/>
  <c r="G30"/>
  <c r="I30" s="1"/>
  <c r="I31" s="1"/>
  <c r="E30"/>
  <c r="G28"/>
  <c r="L28" s="1"/>
  <c r="O28" s="1"/>
  <c r="O27"/>
  <c r="L27"/>
  <c r="G27"/>
  <c r="L26"/>
  <c r="O26" s="1"/>
  <c r="Q26" s="1"/>
  <c r="Q27" s="1"/>
  <c r="I26"/>
  <c r="I27" s="1"/>
  <c r="G26"/>
  <c r="C26"/>
  <c r="C27" s="1"/>
  <c r="H21"/>
  <c r="K21" s="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L8"/>
  <c r="O32" i="10"/>
  <c r="M32"/>
  <c r="G32"/>
  <c r="E32"/>
  <c r="M31"/>
  <c r="O31" s="1"/>
  <c r="L31"/>
  <c r="G31"/>
  <c r="E31"/>
  <c r="L30"/>
  <c r="M30" s="1"/>
  <c r="O30" s="1"/>
  <c r="Q30" s="1"/>
  <c r="Q31" s="1"/>
  <c r="G30"/>
  <c r="I30" s="1"/>
  <c r="I31" s="1"/>
  <c r="E30"/>
  <c r="G28"/>
  <c r="L28" s="1"/>
  <c r="O28" s="1"/>
  <c r="O27"/>
  <c r="L27"/>
  <c r="G27"/>
  <c r="O26"/>
  <c r="Q26" s="1"/>
  <c r="Q27" s="1"/>
  <c r="L26"/>
  <c r="I26"/>
  <c r="I27" s="1"/>
  <c r="G26"/>
  <c r="C26"/>
  <c r="C27" s="1"/>
  <c r="K21"/>
  <c r="H21"/>
  <c r="G21"/>
  <c r="J21" s="1"/>
  <c r="J20"/>
  <c r="I20"/>
  <c r="L20" s="1"/>
  <c r="G20"/>
  <c r="L19"/>
  <c r="I19"/>
  <c r="G19"/>
  <c r="J19" s="1"/>
  <c r="J18"/>
  <c r="G18"/>
  <c r="I17"/>
  <c r="G17"/>
  <c r="L15"/>
  <c r="J15"/>
  <c r="L14"/>
  <c r="J14"/>
  <c r="L13"/>
  <c r="J13"/>
  <c r="J12"/>
  <c r="G12"/>
  <c r="I11"/>
  <c r="G11"/>
  <c r="L8"/>
  <c r="E32" i="9"/>
  <c r="G32" s="1"/>
  <c r="M32" s="1"/>
  <c r="O32" s="1"/>
  <c r="L31"/>
  <c r="M31" s="1"/>
  <c r="O31" s="1"/>
  <c r="G31"/>
  <c r="E31"/>
  <c r="M30"/>
  <c r="O30" s="1"/>
  <c r="Q30" s="1"/>
  <c r="L30"/>
  <c r="G30"/>
  <c r="E30"/>
  <c r="G28"/>
  <c r="L28" s="1"/>
  <c r="O28" s="1"/>
  <c r="O27"/>
  <c r="Q26" s="1"/>
  <c r="L27"/>
  <c r="G27"/>
  <c r="O26"/>
  <c r="L26"/>
  <c r="I26"/>
  <c r="G26"/>
  <c r="C26"/>
  <c r="C27" s="1"/>
  <c r="H21"/>
  <c r="K21" s="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L8"/>
  <c r="E32" i="8"/>
  <c r="G32" s="1"/>
  <c r="M32" s="1"/>
  <c r="O32" s="1"/>
  <c r="L31"/>
  <c r="M31" s="1"/>
  <c r="O31" s="1"/>
  <c r="G31"/>
  <c r="E31"/>
  <c r="M30"/>
  <c r="O30" s="1"/>
  <c r="Q30" s="1"/>
  <c r="L30"/>
  <c r="G30"/>
  <c r="I30" s="1"/>
  <c r="E30"/>
  <c r="G28"/>
  <c r="L28" s="1"/>
  <c r="O28" s="1"/>
  <c r="O27"/>
  <c r="L27"/>
  <c r="G27"/>
  <c r="L26"/>
  <c r="O26" s="1"/>
  <c r="Q26" s="1"/>
  <c r="I26"/>
  <c r="G26"/>
  <c r="C26"/>
  <c r="C27" s="1"/>
  <c r="H21"/>
  <c r="K21" s="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L8"/>
  <c r="E32" i="7"/>
  <c r="G32" s="1"/>
  <c r="M32" s="1"/>
  <c r="O32" s="1"/>
  <c r="L31"/>
  <c r="M31" s="1"/>
  <c r="O31" s="1"/>
  <c r="G31"/>
  <c r="E31"/>
  <c r="M30"/>
  <c r="O30" s="1"/>
  <c r="Q30" s="1"/>
  <c r="L30"/>
  <c r="G30"/>
  <c r="I30" s="1"/>
  <c r="E30"/>
  <c r="G28"/>
  <c r="L28" s="1"/>
  <c r="O28" s="1"/>
  <c r="O27"/>
  <c r="L27"/>
  <c r="G27"/>
  <c r="Q26"/>
  <c r="O26"/>
  <c r="L26"/>
  <c r="I26"/>
  <c r="G26"/>
  <c r="C26"/>
  <c r="C27" s="1"/>
  <c r="H21"/>
  <c r="K21" s="1"/>
  <c r="G21"/>
  <c r="J21" s="1"/>
  <c r="J20"/>
  <c r="I20"/>
  <c r="L20" s="1"/>
  <c r="G20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L8"/>
  <c r="E32" i="6"/>
  <c r="G32" s="1"/>
  <c r="M32" s="1"/>
  <c r="O32" s="1"/>
  <c r="L31"/>
  <c r="M31" s="1"/>
  <c r="O31" s="1"/>
  <c r="G31"/>
  <c r="E31"/>
  <c r="M30"/>
  <c r="O30" s="1"/>
  <c r="L30"/>
  <c r="E30"/>
  <c r="G30" s="1"/>
  <c r="I30" s="1"/>
  <c r="G28"/>
  <c r="L28" s="1"/>
  <c r="O28" s="1"/>
  <c r="L27"/>
  <c r="O27" s="1"/>
  <c r="Q26" s="1"/>
  <c r="G27"/>
  <c r="O26"/>
  <c r="L26"/>
  <c r="G26"/>
  <c r="I26" s="1"/>
  <c r="I27" s="1"/>
  <c r="C26"/>
  <c r="C27" s="1"/>
  <c r="H21"/>
  <c r="K21" s="1"/>
  <c r="G21"/>
  <c r="J21" s="1"/>
  <c r="I20"/>
  <c r="L20" s="1"/>
  <c r="G20"/>
  <c r="J20" s="1"/>
  <c r="I19"/>
  <c r="L19" s="1"/>
  <c r="G19"/>
  <c r="J19" s="1"/>
  <c r="J18"/>
  <c r="G18"/>
  <c r="I17"/>
  <c r="G17"/>
  <c r="L15"/>
  <c r="J15"/>
  <c r="L14"/>
  <c r="J14"/>
  <c r="L13"/>
  <c r="J13"/>
  <c r="J12"/>
  <c r="G12"/>
  <c r="I11"/>
  <c r="G11"/>
  <c r="L8"/>
  <c r="L8" i="5"/>
  <c r="G26"/>
  <c r="E30"/>
  <c r="G30" s="1"/>
  <c r="L31"/>
  <c r="L30"/>
  <c r="L27"/>
  <c r="O27" s="1"/>
  <c r="L26"/>
  <c r="O26" s="1"/>
  <c r="E32"/>
  <c r="G32" s="1"/>
  <c r="M32" s="1"/>
  <c r="O32" s="1"/>
  <c r="E31"/>
  <c r="G31" s="1"/>
  <c r="I11"/>
  <c r="I17"/>
  <c r="J12"/>
  <c r="H21"/>
  <c r="K21" s="1"/>
  <c r="I20"/>
  <c r="L20" s="1"/>
  <c r="I19"/>
  <c r="L19" s="1"/>
  <c r="G21"/>
  <c r="J21" s="1"/>
  <c r="G20"/>
  <c r="J20" s="1"/>
  <c r="G19"/>
  <c r="J19" s="1"/>
  <c r="L14"/>
  <c r="L13"/>
  <c r="J15"/>
  <c r="J14"/>
  <c r="J13"/>
  <c r="L15"/>
  <c r="G18"/>
  <c r="G11"/>
  <c r="G17"/>
  <c r="G12"/>
  <c r="J18"/>
  <c r="G28"/>
  <c r="L28" s="1"/>
  <c r="O28" s="1"/>
  <c r="G27"/>
  <c r="C26"/>
  <c r="C27" s="1"/>
  <c r="L2" s="1"/>
  <c r="I30" i="13" l="1"/>
  <c r="I31" s="1"/>
  <c r="I28" s="1"/>
  <c r="Q26"/>
  <c r="Q27" s="1"/>
  <c r="Q30"/>
  <c r="Q31" s="1"/>
  <c r="Q28" s="1"/>
  <c r="L2"/>
  <c r="Q27" i="12"/>
  <c r="I27"/>
  <c r="I28" s="1"/>
  <c r="I31"/>
  <c r="Q31"/>
  <c r="L2"/>
  <c r="Q30" i="11"/>
  <c r="Q31" s="1"/>
  <c r="Q28" s="1"/>
  <c r="L2"/>
  <c r="I28"/>
  <c r="L2" i="10"/>
  <c r="I28"/>
  <c r="Q28"/>
  <c r="I27" i="9"/>
  <c r="I30"/>
  <c r="I31" s="1"/>
  <c r="Q31"/>
  <c r="L2"/>
  <c r="Q27"/>
  <c r="Q28" s="1"/>
  <c r="I31" i="8"/>
  <c r="I28" s="1"/>
  <c r="I27"/>
  <c r="Q27"/>
  <c r="Q31"/>
  <c r="L2"/>
  <c r="Q27" i="7"/>
  <c r="I27"/>
  <c r="Q31"/>
  <c r="I31"/>
  <c r="L2"/>
  <c r="I31" i="6"/>
  <c r="I28" s="1"/>
  <c r="L2"/>
  <c r="Q30"/>
  <c r="Q31" s="1"/>
  <c r="Q27"/>
  <c r="M31" i="5"/>
  <c r="O31" s="1"/>
  <c r="M30"/>
  <c r="O30" s="1"/>
  <c r="I30"/>
  <c r="I31" s="1"/>
  <c r="I28" s="1"/>
  <c r="I26"/>
  <c r="I27" s="1"/>
  <c r="Q26"/>
  <c r="Q27" s="1"/>
  <c r="Q28" i="8" l="1"/>
  <c r="L7" s="1"/>
  <c r="L3" i="13"/>
  <c r="L5" s="1"/>
  <c r="L7"/>
  <c r="Q28" i="12"/>
  <c r="L7" s="1"/>
  <c r="L7" i="11"/>
  <c r="L3"/>
  <c r="L5" s="1"/>
  <c r="L7" i="10"/>
  <c r="L3"/>
  <c r="L5" s="1"/>
  <c r="I28" i="9"/>
  <c r="L3" s="1"/>
  <c r="L5" s="1"/>
  <c r="Q28" i="7"/>
  <c r="I28"/>
  <c r="L3" s="1"/>
  <c r="L5" s="1"/>
  <c r="Q28" i="6"/>
  <c r="L7" s="1"/>
  <c r="Q30" i="5"/>
  <c r="Q31" s="1"/>
  <c r="Q28" s="1"/>
  <c r="L3" i="8" l="1"/>
  <c r="L5" s="1"/>
  <c r="L3" i="12"/>
  <c r="L5" s="1"/>
  <c r="L7" i="9"/>
  <c r="L7" i="7"/>
  <c r="L3" i="6"/>
  <c r="L5" s="1"/>
  <c r="L7" i="5"/>
  <c r="L3"/>
  <c r="L5" s="1"/>
</calcChain>
</file>

<file path=xl/sharedStrings.xml><?xml version="1.0" encoding="utf-8"?>
<sst xmlns="http://schemas.openxmlformats.org/spreadsheetml/2006/main" count="576" uniqueCount="43">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</sst>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2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3"/>
  <dimension ref="B2:R46"/>
  <sheetViews>
    <sheetView workbookViewId="0">
      <selection activeCell="D43" sqref="D4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0.26614894850533644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26.326962104424197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>Lt</v>
      </c>
      <c r="K15" s="27">
        <v>3.4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>
      <c r="B27" s="8" t="s">
        <v>13</v>
      </c>
      <c r="C27" s="17">
        <f>$C$21*C26/H5/100</f>
        <v>84410156.25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32274590.163934425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32274590.163934425</v>
      </c>
      <c r="R27" s="16" t="s">
        <v>16</v>
      </c>
    </row>
    <row r="28" spans="2:18" s="8" customFormat="1">
      <c r="G28" s="9">
        <f>H15</f>
        <v>3.05</v>
      </c>
      <c r="H28" s="8" t="s">
        <v>17</v>
      </c>
      <c r="I28" s="9">
        <f>IF(B3&lt;3,C27/(I27+I31)*2,0)</f>
        <v>2.7572945736434105</v>
      </c>
      <c r="L28" s="9">
        <f>G28</f>
        <v>3.05</v>
      </c>
      <c r="O28" s="9">
        <f>L28</f>
        <v>3.05</v>
      </c>
      <c r="P28" s="8" t="s">
        <v>18</v>
      </c>
      <c r="Q28" s="9">
        <f>IF(B8&lt;3,C27/(Q27+Q31)*2,0)</f>
        <v>2.7572945736434105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</row>
    <row r="31" spans="2:18" s="8" customFormat="1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28952205.882352944</v>
      </c>
      <c r="J31" s="16" t="s">
        <v>16</v>
      </c>
      <c r="L31" s="8">
        <f>IF($B$13=1,K14,K20)</f>
        <v>50</v>
      </c>
      <c r="M31" s="8">
        <f>IF($B$18=1,0,IF($B$18=2,L31,L27))</f>
        <v>50</v>
      </c>
      <c r="O31" s="8">
        <f>M31</f>
        <v>50</v>
      </c>
      <c r="P31" s="8" t="s">
        <v>15</v>
      </c>
      <c r="Q31" s="17">
        <f>$C$21*Q30/O32/100</f>
        <v>28952205.882352944</v>
      </c>
      <c r="R31" s="16" t="s">
        <v>16</v>
      </c>
    </row>
    <row r="32" spans="2:18" s="8" customFormat="1">
      <c r="E32" s="9">
        <f>IF($B$18=1,H15,IF($B$18=2,K15,H15))</f>
        <v>3.4</v>
      </c>
      <c r="G32" s="9">
        <f>E32</f>
        <v>3.4</v>
      </c>
      <c r="H32" s="16"/>
      <c r="M32" s="9">
        <f>G32</f>
        <v>3.4</v>
      </c>
      <c r="O32" s="9">
        <f>M32</f>
        <v>3.4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electLockedCells="1"/>
  <conditionalFormatting sqref="F14">
    <cfRule type="expression" dxfId="125" priority="62" stopIfTrue="1">
      <formula>"$F$12=2"</formula>
    </cfRule>
  </conditionalFormatting>
  <conditionalFormatting sqref="K13">
    <cfRule type="expression" dxfId="124" priority="61" stopIfTrue="1">
      <formula>B18&lt;&gt;2</formula>
    </cfRule>
  </conditionalFormatting>
  <conditionalFormatting sqref="K14">
    <cfRule type="expression" dxfId="123" priority="58" stopIfTrue="1">
      <formula>B18&lt;&gt;2</formula>
    </cfRule>
  </conditionalFormatting>
  <conditionalFormatting sqref="K15 K20">
    <cfRule type="expression" dxfId="122" priority="57" stopIfTrue="1">
      <formula>$B$18&lt;&gt;2</formula>
    </cfRule>
  </conditionalFormatting>
  <conditionalFormatting sqref="K19:K20">
    <cfRule type="expression" dxfId="121" priority="53" stopIfTrue="1">
      <formula>$B$13=1</formula>
    </cfRule>
    <cfRule type="expression" dxfId="120" priority="54" stopIfTrue="1">
      <formula>$B$12=1</formula>
    </cfRule>
    <cfRule type="expression" dxfId="119" priority="56" stopIfTrue="1">
      <formula>$B$18&lt;&gt;2</formula>
    </cfRule>
  </conditionalFormatting>
  <conditionalFormatting sqref="J18 H19:H20 K19:K20">
    <cfRule type="expression" dxfId="118" priority="49" stopIfTrue="1">
      <formula>$B$13=1</formula>
    </cfRule>
  </conditionalFormatting>
  <conditionalFormatting sqref="G18 J18 G19:H21 I19:I20 J19:K21 L19:L20">
    <cfRule type="expression" dxfId="117" priority="46">
      <formula>$B$8&gt;2</formula>
    </cfRule>
  </conditionalFormatting>
  <conditionalFormatting sqref="G12 J12 G13:L15">
    <cfRule type="expression" dxfId="116" priority="26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Z46"/>
  <sheetViews>
    <sheetView workbookViewId="0">
      <selection activeCell="K16" sqref="K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0.23494735043465254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23.240557688334988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3.4</v>
      </c>
      <c r="I15" s="1" t="s">
        <v>4</v>
      </c>
      <c r="J15" s="1" t="str">
        <f>IF($B$18=2,G15,"")</f>
        <v>Lt</v>
      </c>
      <c r="K15" s="27">
        <v>4.3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6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6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6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6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6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8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  <c r="T26" s="8"/>
      <c r="U26" s="8"/>
      <c r="V26" s="8"/>
      <c r="W26" s="8"/>
      <c r="X26" s="8"/>
      <c r="Y26" s="8"/>
      <c r="Z26" s="8"/>
    </row>
    <row r="27" spans="1:26">
      <c r="A27" s="8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28952205.882352944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28952205.882352944</v>
      </c>
      <c r="R27" s="16" t="s">
        <v>16</v>
      </c>
      <c r="S27" s="8"/>
      <c r="T27" s="8"/>
      <c r="U27" s="8"/>
      <c r="V27" s="8"/>
      <c r="W27" s="8"/>
      <c r="X27" s="8"/>
      <c r="Y27" s="8"/>
      <c r="Z27" s="8"/>
    </row>
    <row r="28" spans="1:26">
      <c r="A28" s="8"/>
      <c r="B28" s="8"/>
      <c r="C28" s="8"/>
      <c r="D28" s="8"/>
      <c r="E28" s="8"/>
      <c r="F28" s="8"/>
      <c r="G28" s="9">
        <f>H15</f>
        <v>3.4</v>
      </c>
      <c r="H28" s="8" t="s">
        <v>17</v>
      </c>
      <c r="I28" s="9">
        <f>IF(B3&lt;3,C27/(I27+I31)*2,0)</f>
        <v>3.2562727272727274</v>
      </c>
      <c r="J28" s="8"/>
      <c r="K28" s="8"/>
      <c r="L28" s="9">
        <f>G28</f>
        <v>3.4</v>
      </c>
      <c r="M28" s="8"/>
      <c r="N28" s="8"/>
      <c r="O28" s="9">
        <f>L28</f>
        <v>3.4</v>
      </c>
      <c r="P28" s="8" t="s">
        <v>18</v>
      </c>
      <c r="Q28" s="9">
        <f>IF(B8&lt;3,C27/(Q27+Q31)*2,0)</f>
        <v>3.2562727272727274</v>
      </c>
      <c r="R28" s="8"/>
      <c r="S28" s="8"/>
      <c r="T28" s="8"/>
      <c r="U28" s="8"/>
      <c r="V28" s="8"/>
      <c r="W28" s="8"/>
      <c r="X28" s="8"/>
      <c r="Y28" s="8"/>
      <c r="Z28" s="8"/>
    </row>
    <row r="29" spans="1:26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>
      <c r="A30" s="8"/>
      <c r="B30" s="8"/>
      <c r="C30" s="8"/>
      <c r="D30" s="8"/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  <c r="S30" s="8"/>
      <c r="T30" s="8"/>
      <c r="U30" s="8"/>
      <c r="V30" s="8"/>
      <c r="W30" s="8"/>
      <c r="X30" s="8"/>
      <c r="Y30" s="8"/>
      <c r="Z30" s="8"/>
    </row>
    <row r="31" spans="1:26">
      <c r="A31" s="8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22892441.860465117</v>
      </c>
      <c r="J31" s="16" t="s">
        <v>16</v>
      </c>
      <c r="K31" s="8"/>
      <c r="L31" s="8">
        <f>IF($B$13=1,K14,K20)</f>
        <v>50</v>
      </c>
      <c r="M31" s="8">
        <f>IF($B$18=1,0,IF($B$18=2,L31,L27))</f>
        <v>50</v>
      </c>
      <c r="N31" s="8"/>
      <c r="O31" s="8">
        <f>M31</f>
        <v>50</v>
      </c>
      <c r="P31" s="8" t="s">
        <v>15</v>
      </c>
      <c r="Q31" s="17">
        <f>$C$21*Q30/O32/100</f>
        <v>22892441.860465117</v>
      </c>
      <c r="R31" s="16" t="s">
        <v>16</v>
      </c>
      <c r="S31" s="8"/>
      <c r="T31" s="8"/>
      <c r="U31" s="8"/>
      <c r="V31" s="8"/>
      <c r="W31" s="8"/>
      <c r="X31" s="8"/>
      <c r="Y31" s="8"/>
      <c r="Z31" s="8"/>
    </row>
    <row r="32" spans="1:26">
      <c r="A32" s="8"/>
      <c r="B32" s="8"/>
      <c r="C32" s="8"/>
      <c r="D32" s="8"/>
      <c r="E32" s="9">
        <f>IF($B$18=1,H15,IF($B$18=2,K15,H15))</f>
        <v>4.3</v>
      </c>
      <c r="F32" s="8"/>
      <c r="G32" s="9">
        <f>E32</f>
        <v>4.3</v>
      </c>
      <c r="H32" s="16"/>
      <c r="I32" s="8"/>
      <c r="J32" s="8"/>
      <c r="K32" s="8"/>
      <c r="L32" s="8"/>
      <c r="M32" s="9">
        <f>G32</f>
        <v>4.3</v>
      </c>
      <c r="N32" s="8"/>
      <c r="O32" s="9">
        <f>M32</f>
        <v>4.3</v>
      </c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"/>
      <c r="B46" s="1"/>
      <c r="C46" s="1"/>
      <c r="D46" s="1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</sheetData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V42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0.24454051002287852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24.189495305256873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4.4000000000000004</v>
      </c>
      <c r="I15" s="1" t="s">
        <v>4</v>
      </c>
      <c r="J15" s="1" t="str">
        <f>IF($B$18=2,G15,"")</f>
        <v>Lt</v>
      </c>
      <c r="K15" s="27">
        <v>3.05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8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  <c r="T26" s="8"/>
      <c r="U26" s="8"/>
      <c r="V26" s="8"/>
    </row>
    <row r="27" spans="1:22">
      <c r="A27" s="8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22372159.09090909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22372159.09090909</v>
      </c>
      <c r="R27" s="16" t="s">
        <v>16</v>
      </c>
      <c r="S27" s="8"/>
      <c r="T27" s="8"/>
      <c r="U27" s="8"/>
      <c r="V27" s="8"/>
    </row>
    <row r="28" spans="1:22">
      <c r="A28" s="8"/>
      <c r="B28" s="8"/>
      <c r="C28" s="8"/>
      <c r="D28" s="8"/>
      <c r="E28" s="8"/>
      <c r="F28" s="8"/>
      <c r="G28" s="9">
        <f>H15</f>
        <v>4.4000000000000004</v>
      </c>
      <c r="H28" s="8" t="s">
        <v>17</v>
      </c>
      <c r="I28" s="9">
        <f>IF(B3&lt;3,C27/(I27+I31)*2,0)</f>
        <v>3.0893020134228188</v>
      </c>
      <c r="J28" s="8"/>
      <c r="K28" s="8"/>
      <c r="L28" s="9">
        <f>G28</f>
        <v>4.4000000000000004</v>
      </c>
      <c r="M28" s="8"/>
      <c r="N28" s="8"/>
      <c r="O28" s="9">
        <f>L28</f>
        <v>4.4000000000000004</v>
      </c>
      <c r="P28" s="8" t="s">
        <v>18</v>
      </c>
      <c r="Q28" s="9">
        <f>IF(B8&lt;3,C27/(Q27+Q31)*2,0)</f>
        <v>3.0893020134228188</v>
      </c>
      <c r="R28" s="8"/>
      <c r="S28" s="8"/>
      <c r="T28" s="8"/>
      <c r="U28" s="8"/>
      <c r="V28" s="8"/>
    </row>
    <row r="29" spans="1:2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</row>
    <row r="30" spans="1:22">
      <c r="A30" s="8"/>
      <c r="B30" s="8"/>
      <c r="C30" s="8"/>
      <c r="D30" s="8"/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  <c r="S30" s="8"/>
      <c r="T30" s="8"/>
      <c r="U30" s="8"/>
      <c r="V30" s="8"/>
    </row>
    <row r="31" spans="1:22">
      <c r="A31" s="8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32274590.163934425</v>
      </c>
      <c r="J31" s="16" t="s">
        <v>16</v>
      </c>
      <c r="K31" s="8"/>
      <c r="L31" s="8">
        <f>IF($B$13=1,K14,K20)</f>
        <v>50</v>
      </c>
      <c r="M31" s="8">
        <f>IF($B$18=1,0,IF($B$18=2,L31,L27))</f>
        <v>50</v>
      </c>
      <c r="N31" s="8"/>
      <c r="O31" s="8">
        <f>M31</f>
        <v>50</v>
      </c>
      <c r="P31" s="8" t="s">
        <v>15</v>
      </c>
      <c r="Q31" s="17">
        <f>$C$21*Q30/O32/100</f>
        <v>32274590.163934425</v>
      </c>
      <c r="R31" s="16" t="s">
        <v>16</v>
      </c>
      <c r="S31" s="8"/>
      <c r="T31" s="8"/>
      <c r="U31" s="8"/>
      <c r="V31" s="8"/>
    </row>
    <row r="32" spans="1:22">
      <c r="A32" s="8"/>
      <c r="B32" s="8"/>
      <c r="C32" s="8"/>
      <c r="D32" s="8"/>
      <c r="E32" s="9">
        <f>IF($B$18=1,H15,IF($B$18=2,K15,H15))</f>
        <v>3.05</v>
      </c>
      <c r="F32" s="8"/>
      <c r="G32" s="9">
        <f>E32</f>
        <v>3.05</v>
      </c>
      <c r="H32" s="16"/>
      <c r="I32" s="8"/>
      <c r="J32" s="8"/>
      <c r="K32" s="8"/>
      <c r="L32" s="8"/>
      <c r="M32" s="9">
        <f>G32</f>
        <v>3.05</v>
      </c>
      <c r="N32" s="8"/>
      <c r="O32" s="9">
        <f>M32</f>
        <v>3.05</v>
      </c>
      <c r="P32" s="8"/>
      <c r="Q32" s="8"/>
      <c r="R32" s="8"/>
      <c r="S32" s="8"/>
      <c r="T32" s="8"/>
      <c r="U32" s="8"/>
      <c r="V32" s="8"/>
    </row>
    <row r="33" spans="1:2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</row>
    <row r="37" spans="1:2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</sheetData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V42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0.2029334918567422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20.073805964045754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4.9000000000000004</v>
      </c>
      <c r="I15" s="1" t="s">
        <v>4</v>
      </c>
      <c r="J15" s="1" t="str">
        <f>IF($B$18=2,G15,"")</f>
        <v>Lt</v>
      </c>
      <c r="K15" s="27">
        <v>4.3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8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  <c r="T26" s="8"/>
      <c r="U26" s="8"/>
      <c r="V26" s="8"/>
    </row>
    <row r="27" spans="1:22">
      <c r="A27" s="8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20089285.714285713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20089285.714285713</v>
      </c>
      <c r="R27" s="16" t="s">
        <v>16</v>
      </c>
      <c r="S27" s="8"/>
      <c r="T27" s="8"/>
      <c r="U27" s="8"/>
      <c r="V27" s="8"/>
    </row>
    <row r="28" spans="1:22">
      <c r="A28" s="8"/>
      <c r="B28" s="8"/>
      <c r="C28" s="8"/>
      <c r="D28" s="8"/>
      <c r="E28" s="8"/>
      <c r="F28" s="8"/>
      <c r="G28" s="9">
        <f>H15</f>
        <v>4.9000000000000004</v>
      </c>
      <c r="H28" s="8" t="s">
        <v>17</v>
      </c>
      <c r="I28" s="9">
        <f>IF(B3&lt;3,C27/(I27+I31)*2,0)</f>
        <v>3.9277228260869568</v>
      </c>
      <c r="J28" s="8"/>
      <c r="K28" s="8"/>
      <c r="L28" s="9">
        <f>G28</f>
        <v>4.9000000000000004</v>
      </c>
      <c r="M28" s="8"/>
      <c r="N28" s="8"/>
      <c r="O28" s="9">
        <f>L28</f>
        <v>4.9000000000000004</v>
      </c>
      <c r="P28" s="8" t="s">
        <v>18</v>
      </c>
      <c r="Q28" s="9">
        <f>IF(B8&lt;3,C27/(Q27+Q31)*2,0)</f>
        <v>3.9277228260869568</v>
      </c>
      <c r="R28" s="8"/>
      <c r="S28" s="8"/>
      <c r="T28" s="8"/>
      <c r="U28" s="8"/>
      <c r="V28" s="8"/>
    </row>
    <row r="29" spans="1:2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</row>
    <row r="30" spans="1:22">
      <c r="A30" s="8"/>
      <c r="B30" s="8"/>
      <c r="C30" s="8"/>
      <c r="D30" s="8"/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  <c r="S30" s="8"/>
      <c r="T30" s="8"/>
      <c r="U30" s="8"/>
      <c r="V30" s="8"/>
    </row>
    <row r="31" spans="1:22">
      <c r="A31" s="8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22892441.860465117</v>
      </c>
      <c r="J31" s="16" t="s">
        <v>16</v>
      </c>
      <c r="K31" s="8"/>
      <c r="L31" s="8">
        <f>IF($B$13=1,K14,K20)</f>
        <v>50</v>
      </c>
      <c r="M31" s="8">
        <f>IF($B$18=1,0,IF($B$18=2,L31,L27))</f>
        <v>50</v>
      </c>
      <c r="N31" s="8"/>
      <c r="O31" s="8">
        <f>M31</f>
        <v>50</v>
      </c>
      <c r="P31" s="8" t="s">
        <v>15</v>
      </c>
      <c r="Q31" s="17">
        <f>$C$21*Q30/O32/100</f>
        <v>22892441.860465117</v>
      </c>
      <c r="R31" s="16" t="s">
        <v>16</v>
      </c>
      <c r="S31" s="8"/>
      <c r="T31" s="8"/>
      <c r="U31" s="8"/>
      <c r="V31" s="8"/>
    </row>
    <row r="32" spans="1:22">
      <c r="A32" s="8"/>
      <c r="B32" s="8"/>
      <c r="C32" s="8"/>
      <c r="D32" s="8"/>
      <c r="E32" s="9">
        <f>IF($B$18=1,H15,IF($B$18=2,K15,H15))</f>
        <v>4.3</v>
      </c>
      <c r="F32" s="8"/>
      <c r="G32" s="9">
        <f>E32</f>
        <v>4.3</v>
      </c>
      <c r="H32" s="16"/>
      <c r="I32" s="8"/>
      <c r="J32" s="8"/>
      <c r="K32" s="8"/>
      <c r="L32" s="8"/>
      <c r="M32" s="9">
        <f>G32</f>
        <v>4.3</v>
      </c>
      <c r="N32" s="8"/>
      <c r="O32" s="9">
        <f>M32</f>
        <v>4.3</v>
      </c>
      <c r="P32" s="8"/>
      <c r="Q32" s="8"/>
      <c r="R32" s="8"/>
      <c r="S32" s="8"/>
      <c r="T32" s="8"/>
      <c r="U32" s="8"/>
      <c r="V32" s="8"/>
    </row>
    <row r="33" spans="1:2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</row>
    <row r="37" spans="1:2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</sheetData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V42"/>
  <sheetViews>
    <sheetView workbookViewId="0">
      <selection activeCell="H16" sqref="H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0.10634338278300631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10.519290886953659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4.9000000000000004</v>
      </c>
      <c r="I15" s="1" t="s">
        <v>4</v>
      </c>
      <c r="J15" s="1" t="str">
        <f>IF($B$18=2,G15,"")</f>
        <v/>
      </c>
      <c r="K15" s="27">
        <v>3.4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8"/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  <c r="T26" s="8"/>
      <c r="U26" s="8"/>
      <c r="V26" s="8"/>
    </row>
    <row r="27" spans="1:22">
      <c r="A27" s="8"/>
      <c r="B27" s="8" t="s">
        <v>13</v>
      </c>
      <c r="C27" s="17">
        <f>$C$21*C26/H5/100</f>
        <v>84410156.25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20089285.714285713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20089285.714285713</v>
      </c>
      <c r="R27" s="16" t="s">
        <v>16</v>
      </c>
      <c r="S27" s="8"/>
      <c r="T27" s="8"/>
      <c r="U27" s="8"/>
      <c r="V27" s="8"/>
    </row>
    <row r="28" spans="1:22">
      <c r="A28" s="8"/>
      <c r="B28" s="8"/>
      <c r="C28" s="8"/>
      <c r="D28" s="8"/>
      <c r="E28" s="8"/>
      <c r="F28" s="8"/>
      <c r="G28" s="9">
        <f>H15</f>
        <v>4.9000000000000004</v>
      </c>
      <c r="H28" s="8" t="s">
        <v>17</v>
      </c>
      <c r="I28" s="9">
        <f>IF(B3&lt;3,C27/(I27+I31)*2,0)</f>
        <v>8.4035000000000011</v>
      </c>
      <c r="J28" s="8"/>
      <c r="K28" s="8"/>
      <c r="L28" s="9">
        <f>G28</f>
        <v>4.9000000000000004</v>
      </c>
      <c r="M28" s="8"/>
      <c r="N28" s="8"/>
      <c r="O28" s="9">
        <f>L28</f>
        <v>4.9000000000000004</v>
      </c>
      <c r="P28" s="8" t="s">
        <v>18</v>
      </c>
      <c r="Q28" s="9">
        <f>IF(B8&lt;3,C27/(Q27+Q31)*2,0)</f>
        <v>8.4035000000000011</v>
      </c>
      <c r="R28" s="8"/>
      <c r="S28" s="8"/>
      <c r="T28" s="8"/>
      <c r="U28" s="8"/>
      <c r="V28" s="8"/>
    </row>
    <row r="29" spans="1:2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</row>
    <row r="30" spans="1:22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  <c r="T30" s="8"/>
      <c r="U30" s="8"/>
      <c r="V30" s="8"/>
    </row>
    <row r="31" spans="1:22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  <c r="T31" s="8"/>
      <c r="U31" s="8"/>
      <c r="V31" s="8"/>
    </row>
    <row r="32" spans="1:22">
      <c r="A32" s="8"/>
      <c r="B32" s="8"/>
      <c r="C32" s="8"/>
      <c r="D32" s="8"/>
      <c r="E32" s="9">
        <f>IF($B$18=1,H15,IF($B$18=2,K15,H15))</f>
        <v>4.9000000000000004</v>
      </c>
      <c r="F32" s="8"/>
      <c r="G32" s="9">
        <f>E32</f>
        <v>4.9000000000000004</v>
      </c>
      <c r="H32" s="16"/>
      <c r="I32" s="8"/>
      <c r="J32" s="8"/>
      <c r="K32" s="8"/>
      <c r="L32" s="8"/>
      <c r="M32" s="9">
        <f>G32</f>
        <v>4.9000000000000004</v>
      </c>
      <c r="N32" s="8"/>
      <c r="O32" s="9">
        <f>M32</f>
        <v>4.9000000000000004</v>
      </c>
      <c r="P32" s="8"/>
      <c r="Q32" s="8"/>
      <c r="R32" s="8"/>
      <c r="S32" s="8"/>
      <c r="T32" s="8"/>
      <c r="U32" s="8"/>
      <c r="V32" s="8"/>
    </row>
    <row r="33" spans="1:2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</row>
    <row r="37" spans="1:2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</sheetData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V42"/>
  <sheetViews>
    <sheetView workbookViewId="0">
      <selection activeCell="H6" sqref="H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0.66381586056779418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12.060631487702521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>Lt</v>
      </c>
      <c r="K15" s="27">
        <v>3.4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  <c r="T26" s="8"/>
      <c r="U26" s="8"/>
      <c r="V26" s="8"/>
    </row>
    <row r="27" spans="1:22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32274590.163934425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32274590.163934425</v>
      </c>
      <c r="R27" s="16" t="s">
        <v>16</v>
      </c>
      <c r="S27" s="8"/>
      <c r="T27" s="8"/>
      <c r="U27" s="8"/>
      <c r="V27" s="8"/>
    </row>
    <row r="28" spans="1:22">
      <c r="A28" s="8"/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0.50644186046511619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0.50644186046511619</v>
      </c>
      <c r="R28" s="8"/>
      <c r="S28" s="8"/>
      <c r="T28" s="8"/>
      <c r="U28" s="8"/>
      <c r="V28" s="8"/>
    </row>
    <row r="29" spans="1:2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</row>
    <row r="30" spans="1:22">
      <c r="A30" s="8"/>
      <c r="B30" s="8"/>
      <c r="C30" s="8"/>
      <c r="D30" s="8"/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  <c r="S30" s="8"/>
      <c r="T30" s="8"/>
      <c r="U30" s="8"/>
      <c r="V30" s="8"/>
    </row>
    <row r="31" spans="1:22">
      <c r="A31" s="8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28952205.882352944</v>
      </c>
      <c r="J31" s="16" t="s">
        <v>16</v>
      </c>
      <c r="K31" s="8"/>
      <c r="L31" s="8">
        <f>IF($B$13=1,K14,K20)</f>
        <v>50</v>
      </c>
      <c r="M31" s="8">
        <f>IF($B$18=1,0,IF($B$18=2,L31,L27))</f>
        <v>50</v>
      </c>
      <c r="N31" s="8"/>
      <c r="O31" s="8">
        <f>M31</f>
        <v>50</v>
      </c>
      <c r="P31" s="8" t="s">
        <v>15</v>
      </c>
      <c r="Q31" s="17">
        <f>$C$21*Q30/O32/100</f>
        <v>28952205.882352944</v>
      </c>
      <c r="R31" s="16" t="s">
        <v>16</v>
      </c>
      <c r="S31" s="8"/>
      <c r="T31" s="8"/>
      <c r="U31" s="8"/>
      <c r="V31" s="8"/>
    </row>
    <row r="32" spans="1:22">
      <c r="A32" s="8"/>
      <c r="B32" s="8"/>
      <c r="C32" s="8"/>
      <c r="D32" s="8"/>
      <c r="E32" s="9">
        <f>IF($B$18=1,H15,IF($B$18=2,K15,H15))</f>
        <v>3.4</v>
      </c>
      <c r="F32" s="8"/>
      <c r="G32" s="9">
        <f>E32</f>
        <v>3.4</v>
      </c>
      <c r="H32" s="16"/>
      <c r="I32" s="8"/>
      <c r="J32" s="8"/>
      <c r="K32" s="8"/>
      <c r="L32" s="8"/>
      <c r="M32" s="9">
        <f>G32</f>
        <v>3.4</v>
      </c>
      <c r="N32" s="8"/>
      <c r="O32" s="9">
        <f>M32</f>
        <v>3.4</v>
      </c>
      <c r="P32" s="8"/>
      <c r="Q32" s="8"/>
      <c r="R32" s="8"/>
      <c r="S32" s="8"/>
      <c r="T32" s="8"/>
      <c r="U32" s="8"/>
      <c r="V32" s="8"/>
    </row>
    <row r="33" spans="1:2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</row>
    <row r="37" spans="1:2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</sheetData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V42"/>
  <sheetViews>
    <sheetView workbookViewId="0">
      <selection activeCell="H20" sqref="H20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0.51000892515619023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9.2661686276775441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/>
      </c>
      <c r="K15" s="27">
        <v>3.4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  <c r="T26" s="8"/>
      <c r="U26" s="8"/>
      <c r="V26" s="8"/>
    </row>
    <row r="27" spans="1:22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32274590.163934425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32274590.163934425</v>
      </c>
      <c r="R27" s="16" t="s">
        <v>16</v>
      </c>
      <c r="S27" s="8"/>
      <c r="T27" s="8"/>
      <c r="U27" s="8"/>
      <c r="V27" s="8"/>
    </row>
    <row r="28" spans="1:22">
      <c r="A28" s="8"/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0.9607500000000001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0.9607500000000001</v>
      </c>
      <c r="R28" s="8"/>
      <c r="S28" s="8"/>
      <c r="T28" s="8"/>
      <c r="U28" s="8"/>
      <c r="V28" s="8"/>
    </row>
    <row r="29" spans="1:2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</row>
    <row r="30" spans="1:22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  <c r="T30" s="8"/>
      <c r="U30" s="8"/>
      <c r="V30" s="8"/>
    </row>
    <row r="31" spans="1:22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  <c r="T31" s="8"/>
      <c r="U31" s="8"/>
      <c r="V31" s="8"/>
    </row>
    <row r="32" spans="1:22">
      <c r="A32" s="8"/>
      <c r="B32" s="8"/>
      <c r="C32" s="8"/>
      <c r="D32" s="8"/>
      <c r="E32" s="9">
        <f>IF($B$18=1,H15,IF($B$18=2,K15,H15))</f>
        <v>3.05</v>
      </c>
      <c r="F32" s="8"/>
      <c r="G32" s="9">
        <f>E32</f>
        <v>3.05</v>
      </c>
      <c r="H32" s="16"/>
      <c r="I32" s="8"/>
      <c r="J32" s="8"/>
      <c r="K32" s="8"/>
      <c r="L32" s="8"/>
      <c r="M32" s="9">
        <f>G32</f>
        <v>3.05</v>
      </c>
      <c r="N32" s="8"/>
      <c r="O32" s="9">
        <f>M32</f>
        <v>3.05</v>
      </c>
      <c r="P32" s="8"/>
      <c r="Q32" s="8"/>
      <c r="R32" s="8"/>
      <c r="S32" s="8"/>
      <c r="T32" s="8"/>
      <c r="U32" s="8"/>
      <c r="V32" s="8"/>
    </row>
    <row r="33" spans="1:2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</row>
    <row r="37" spans="1:2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</sheetData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V42"/>
  <sheetViews>
    <sheetView workbookViewId="0">
      <selection activeCell="K17" sqref="K17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0.42471862391165854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7.716559837213314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4.3</v>
      </c>
      <c r="I15" s="1" t="s">
        <v>4</v>
      </c>
      <c r="J15" s="1" t="str">
        <f>IF($B$18=2,G15,"")</f>
        <v/>
      </c>
      <c r="K15" s="27">
        <v>3.4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1:2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  <c r="S26" s="8"/>
      <c r="T26" s="8"/>
      <c r="U26" s="8"/>
      <c r="V26" s="8"/>
    </row>
    <row r="27" spans="1:22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50</v>
      </c>
      <c r="H27" s="8" t="s">
        <v>14</v>
      </c>
      <c r="I27" s="17">
        <f>$C$21*I26/G28/100</f>
        <v>22892441.860465117</v>
      </c>
      <c r="J27" s="16" t="s">
        <v>16</v>
      </c>
      <c r="K27" s="8"/>
      <c r="L27" s="8">
        <f>IF($B$13=1,H14,H20)</f>
        <v>50</v>
      </c>
      <c r="M27" s="8"/>
      <c r="N27" s="8"/>
      <c r="O27" s="8">
        <f>L27</f>
        <v>50</v>
      </c>
      <c r="P27" s="8" t="s">
        <v>15</v>
      </c>
      <c r="Q27" s="17">
        <f>$C$21*Q26/O28/100</f>
        <v>22892441.860465117</v>
      </c>
      <c r="R27" s="16" t="s">
        <v>16</v>
      </c>
      <c r="S27" s="8"/>
      <c r="T27" s="8"/>
      <c r="U27" s="8"/>
      <c r="V27" s="8"/>
    </row>
    <row r="28" spans="1:22">
      <c r="A28" s="8"/>
      <c r="B28" s="8"/>
      <c r="C28" s="8"/>
      <c r="D28" s="8"/>
      <c r="E28" s="8"/>
      <c r="F28" s="8"/>
      <c r="G28" s="9">
        <f>H15</f>
        <v>4.3</v>
      </c>
      <c r="H28" s="8" t="s">
        <v>17</v>
      </c>
      <c r="I28" s="9">
        <f>IF(B3&lt;3,C27/(I27+I31)*2,0)</f>
        <v>1.3545</v>
      </c>
      <c r="J28" s="8"/>
      <c r="K28" s="8"/>
      <c r="L28" s="9">
        <f>G28</f>
        <v>4.3</v>
      </c>
      <c r="M28" s="8"/>
      <c r="N28" s="8"/>
      <c r="O28" s="9">
        <f>L28</f>
        <v>4.3</v>
      </c>
      <c r="P28" s="8" t="s">
        <v>18</v>
      </c>
      <c r="Q28" s="9">
        <f>IF(B8&lt;3,C27/(Q27+Q31)*2,0)</f>
        <v>1.3545</v>
      </c>
      <c r="R28" s="8"/>
      <c r="S28" s="8"/>
      <c r="T28" s="8"/>
      <c r="U28" s="8"/>
      <c r="V28" s="8"/>
    </row>
    <row r="29" spans="1:2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</row>
    <row r="30" spans="1:22">
      <c r="A30" s="8"/>
      <c r="B30" s="8"/>
      <c r="C30" s="8"/>
      <c r="D30" s="8"/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  <c r="S30" s="8"/>
      <c r="T30" s="8"/>
      <c r="U30" s="8"/>
      <c r="V30" s="8"/>
    </row>
    <row r="31" spans="1:22">
      <c r="A31" s="8"/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50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  <c r="S31" s="8"/>
      <c r="T31" s="8"/>
      <c r="U31" s="8"/>
      <c r="V31" s="8"/>
    </row>
    <row r="32" spans="1:22">
      <c r="A32" s="8"/>
      <c r="B32" s="8"/>
      <c r="C32" s="8"/>
      <c r="D32" s="8"/>
      <c r="E32" s="9">
        <f>IF($B$18=1,H15,IF($B$18=2,K15,H15))</f>
        <v>4.3</v>
      </c>
      <c r="F32" s="8"/>
      <c r="G32" s="9">
        <f>E32</f>
        <v>4.3</v>
      </c>
      <c r="H32" s="16"/>
      <c r="I32" s="8"/>
      <c r="J32" s="8"/>
      <c r="K32" s="8"/>
      <c r="L32" s="8"/>
      <c r="M32" s="9">
        <f>G32</f>
        <v>4.3</v>
      </c>
      <c r="N32" s="8"/>
      <c r="O32" s="9">
        <f>M32</f>
        <v>4.3</v>
      </c>
      <c r="P32" s="8"/>
      <c r="Q32" s="8"/>
      <c r="R32" s="8"/>
      <c r="S32" s="8"/>
      <c r="T32" s="8"/>
      <c r="U32" s="8"/>
      <c r="V32" s="8"/>
    </row>
    <row r="33" spans="1:2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</row>
    <row r="37" spans="1:2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</sheetData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V42"/>
  <sheetViews>
    <sheetView tabSelected="1" workbookViewId="0">
      <selection activeCell="K16" sqref="K16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0.48143096022733012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8.7469458670453157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1</v>
      </c>
      <c r="G13" s="1" t="s">
        <v>1</v>
      </c>
      <c r="H13" s="26">
        <v>70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3.05</v>
      </c>
      <c r="I15" s="1" t="s">
        <v>4</v>
      </c>
      <c r="J15" s="1" t="str">
        <f>IF($B$18=2,G15,"")</f>
        <v>Lt</v>
      </c>
      <c r="K15" s="27">
        <v>4.4000000000000004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1:2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1:2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1:2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1:2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1:22">
      <c r="A21" s="1"/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8"/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H13</f>
        <v>70</v>
      </c>
      <c r="H26" s="8" t="s">
        <v>9</v>
      </c>
      <c r="I26" s="8">
        <f>G26*G27^3/12</f>
        <v>62113.333333333336</v>
      </c>
      <c r="J26" s="16" t="s">
        <v>8</v>
      </c>
      <c r="K26" s="8"/>
      <c r="L26" s="8">
        <f>IF($B$13=1,H13,H19)</f>
        <v>70</v>
      </c>
      <c r="M26" s="8"/>
      <c r="N26" s="8" t="s">
        <v>41</v>
      </c>
      <c r="O26" s="8">
        <f>IF(B8=1,L26*2,L26)</f>
        <v>70</v>
      </c>
      <c r="P26" s="8" t="s">
        <v>10</v>
      </c>
      <c r="Q26" s="8">
        <f>O26*O27^3/12</f>
        <v>62113.333333333336</v>
      </c>
      <c r="R26" s="16" t="s">
        <v>8</v>
      </c>
      <c r="S26" s="8"/>
      <c r="T26" s="8"/>
      <c r="U26" s="8"/>
      <c r="V26" s="8"/>
    </row>
    <row r="27" spans="1:22">
      <c r="A27" s="8"/>
      <c r="B27" s="8" t="s">
        <v>13</v>
      </c>
      <c r="C27" s="17">
        <f>$C$21*C26/H5/100</f>
        <v>15503906.25</v>
      </c>
      <c r="D27" s="16" t="s">
        <v>16</v>
      </c>
      <c r="E27" s="8"/>
      <c r="F27" s="8"/>
      <c r="G27" s="8">
        <f>H14</f>
        <v>22</v>
      </c>
      <c r="H27" s="8" t="s">
        <v>14</v>
      </c>
      <c r="I27" s="17">
        <f>$C$21*I26/G28/100</f>
        <v>6414983.6065573776</v>
      </c>
      <c r="J27" s="16" t="s">
        <v>16</v>
      </c>
      <c r="K27" s="8"/>
      <c r="L27" s="8">
        <f>IF($B$13=1,H14,H20)</f>
        <v>22</v>
      </c>
      <c r="M27" s="8"/>
      <c r="N27" s="8"/>
      <c r="O27" s="8">
        <f>L27</f>
        <v>22</v>
      </c>
      <c r="P27" s="8" t="s">
        <v>15</v>
      </c>
      <c r="Q27" s="17">
        <f>$C$21*Q26/O28/100</f>
        <v>6414983.6065573776</v>
      </c>
      <c r="R27" s="16" t="s">
        <v>16</v>
      </c>
      <c r="S27" s="8"/>
      <c r="T27" s="8"/>
      <c r="U27" s="8"/>
      <c r="V27" s="8"/>
    </row>
    <row r="28" spans="1:22">
      <c r="A28" s="8"/>
      <c r="B28" s="8"/>
      <c r="C28" s="8"/>
      <c r="D28" s="8"/>
      <c r="E28" s="8"/>
      <c r="F28" s="8"/>
      <c r="G28" s="9">
        <f>H15</f>
        <v>3.05</v>
      </c>
      <c r="H28" s="8" t="s">
        <v>17</v>
      </c>
      <c r="I28" s="9">
        <f>IF(B3&lt;3,C27/(I27+I31)*2,0)</f>
        <v>1.0771410287527068</v>
      </c>
      <c r="J28" s="8"/>
      <c r="K28" s="8"/>
      <c r="L28" s="9">
        <f>G28</f>
        <v>3.05</v>
      </c>
      <c r="M28" s="8"/>
      <c r="N28" s="8"/>
      <c r="O28" s="9">
        <f>L28</f>
        <v>3.05</v>
      </c>
      <c r="P28" s="8" t="s">
        <v>18</v>
      </c>
      <c r="Q28" s="9">
        <f>IF(B8&lt;3,C27/(Q27+Q31)*2,0)</f>
        <v>1.0771410287527068</v>
      </c>
      <c r="R28" s="8"/>
      <c r="S28" s="8"/>
      <c r="T28" s="8"/>
      <c r="U28" s="8"/>
      <c r="V28" s="8"/>
    </row>
    <row r="29" spans="1:2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</row>
    <row r="30" spans="1:22">
      <c r="A30" s="8"/>
      <c r="B30" s="8"/>
      <c r="C30" s="8"/>
      <c r="D30" s="8"/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  <c r="S30" s="8"/>
      <c r="T30" s="8"/>
      <c r="U30" s="8"/>
      <c r="V30" s="8"/>
    </row>
    <row r="31" spans="1:22">
      <c r="A31" s="8"/>
      <c r="B31" s="8"/>
      <c r="C31" s="8"/>
      <c r="D31" s="8"/>
      <c r="E31" s="8">
        <f>IF($B$18=1,0,IF($B$18=2,K14,H14))</f>
        <v>50</v>
      </c>
      <c r="F31" s="8"/>
      <c r="G31" s="8">
        <f>E31</f>
        <v>50</v>
      </c>
      <c r="H31" s="8" t="s">
        <v>14</v>
      </c>
      <c r="I31" s="17">
        <f>$C$21*I30/G32/100</f>
        <v>22372159.09090909</v>
      </c>
      <c r="J31" s="16" t="s">
        <v>16</v>
      </c>
      <c r="K31" s="8"/>
      <c r="L31" s="8">
        <f>IF($B$13=1,K14,K20)</f>
        <v>50</v>
      </c>
      <c r="M31" s="8">
        <f>IF($B$18=1,0,IF($B$18=2,L31,L27))</f>
        <v>50</v>
      </c>
      <c r="N31" s="8"/>
      <c r="O31" s="8">
        <f>M31</f>
        <v>50</v>
      </c>
      <c r="P31" s="8" t="s">
        <v>15</v>
      </c>
      <c r="Q31" s="17">
        <f>$C$21*Q30/O32/100</f>
        <v>22372159.09090909</v>
      </c>
      <c r="R31" s="16" t="s">
        <v>16</v>
      </c>
      <c r="S31" s="8"/>
      <c r="T31" s="8"/>
      <c r="U31" s="8"/>
      <c r="V31" s="8"/>
    </row>
    <row r="32" spans="1:22">
      <c r="A32" s="8"/>
      <c r="B32" s="8"/>
      <c r="C32" s="8"/>
      <c r="D32" s="8"/>
      <c r="E32" s="9">
        <f>IF($B$18=1,H15,IF($B$18=2,K15,H15))</f>
        <v>4.4000000000000004</v>
      </c>
      <c r="F32" s="8"/>
      <c r="G32" s="9">
        <f>E32</f>
        <v>4.4000000000000004</v>
      </c>
      <c r="H32" s="16"/>
      <c r="I32" s="8"/>
      <c r="J32" s="8"/>
      <c r="K32" s="8"/>
      <c r="L32" s="8"/>
      <c r="M32" s="9">
        <f>G32</f>
        <v>4.4000000000000004</v>
      </c>
      <c r="N32" s="8"/>
      <c r="O32" s="9">
        <f>M32</f>
        <v>4.4000000000000004</v>
      </c>
      <c r="P32" s="8"/>
      <c r="Q32" s="8"/>
      <c r="R32" s="8"/>
      <c r="S32" s="8"/>
      <c r="T32" s="8"/>
      <c r="U32" s="8"/>
      <c r="V32" s="8"/>
    </row>
    <row r="33" spans="1:22">
      <c r="A33" s="1"/>
      <c r="B33" s="19"/>
      <c r="C33" s="19"/>
      <c r="D33" s="19"/>
      <c r="E33" s="19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4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"/>
      <c r="B36" s="1"/>
      <c r="C36" s="1"/>
      <c r="D36" s="1"/>
      <c r="E36" s="1"/>
      <c r="F36" s="1"/>
      <c r="G36" s="1"/>
      <c r="H36" s="1"/>
      <c r="I36" s="3"/>
      <c r="J36" s="1"/>
      <c r="K36" s="1"/>
      <c r="L36" s="1"/>
      <c r="M36" s="2"/>
      <c r="N36" s="1"/>
      <c r="O36" s="1"/>
      <c r="P36" s="3"/>
      <c r="Q36" s="1"/>
      <c r="R36" s="1"/>
      <c r="S36" s="1"/>
      <c r="T36" s="1"/>
      <c r="U36" s="1"/>
      <c r="V36" s="1"/>
    </row>
    <row r="37" spans="1:22">
      <c r="A37" s="1"/>
      <c r="B37" s="1"/>
      <c r="C37" s="1"/>
      <c r="D37" s="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"/>
      <c r="B38" s="1"/>
      <c r="C38" s="1"/>
      <c r="D38" s="1"/>
      <c r="E38" s="10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</sheetData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Rigidezza_P6</vt:lpstr>
      <vt:lpstr>Rigidezza_P7-15-23</vt:lpstr>
      <vt:lpstr>Rigidezza_P21</vt:lpstr>
      <vt:lpstr>Rigidezza_P30</vt:lpstr>
      <vt:lpstr>Rigidezza_P29</vt:lpstr>
      <vt:lpstr>Rigidezza_P22</vt:lpstr>
      <vt:lpstr>Rigidezze_P5-14</vt:lpstr>
      <vt:lpstr>Rigidezza_P8-16-24-31</vt:lpstr>
      <vt:lpstr>Rigidezza_P13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Mariagrazia</cp:lastModifiedBy>
  <dcterms:created xsi:type="dcterms:W3CDTF">2013-01-02T09:55:43Z</dcterms:created>
  <dcterms:modified xsi:type="dcterms:W3CDTF">2016-12-18T21:30:21Z</dcterms:modified>
</cp:coreProperties>
</file>